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 activeTab="1"/>
  </bookViews>
  <sheets>
    <sheet name="恒享原始版本" sheetId="2" r:id="rId1"/>
    <sheet name="格式调整版本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<sst xmlns="http://schemas.openxmlformats.org/spreadsheetml/2006/main" count="185" uniqueCount="96">
  <si>
    <t>化学镍成本分析</t>
  </si>
  <si>
    <t>产品名称</t>
  </si>
  <si>
    <t>HAS-5759P</t>
  </si>
  <si>
    <t>槽体体积</t>
  </si>
  <si>
    <t>L</t>
  </si>
  <si>
    <t>药水</t>
  </si>
  <si>
    <r>
      <rPr>
        <sz val="10"/>
        <rFont val="宋体"/>
        <charset val="134"/>
      </rPr>
      <t>开缸比例</t>
    </r>
    <r>
      <rPr>
        <sz val="10"/>
        <rFont val="Arial"/>
        <charset val="134"/>
      </rPr>
      <t xml:space="preserve">%</t>
    </r>
  </si>
  <si>
    <r>
      <rPr>
        <sz val="10"/>
        <rFont val="宋体"/>
        <charset val="134"/>
      </rPr>
      <t>数量</t>
    </r>
    <r>
      <rPr>
        <u/>
        <sz val="10"/>
        <rFont val="Arial"/>
        <charset val="134"/>
      </rPr>
      <t xml:space="preserve">(L)</t>
    </r>
  </si>
  <si>
    <t xml:space="preserve"> </t>
  </si>
  <si>
    <r>
      <rPr>
        <sz val="10"/>
        <rFont val="宋体"/>
        <charset val="134"/>
      </rPr>
      <t>单价元</t>
    </r>
    <r>
      <rPr>
        <u/>
        <sz val="10"/>
        <rFont val="Arial"/>
        <charset val="134"/>
      </rPr>
      <t xml:space="preserve">/L</t>
    </r>
  </si>
  <si>
    <t xml:space="preserve"> =</t>
  </si>
  <si>
    <t>合计（元）</t>
  </si>
  <si>
    <t>开缸</t>
  </si>
  <si>
    <t>5759PAK</t>
  </si>
  <si>
    <t>x</t>
  </si>
  <si>
    <t>5759PB</t>
  </si>
  <si>
    <t>氨水</t>
  </si>
  <si>
    <t>开缸总价</t>
  </si>
  <si>
    <t>每周期补加量</t>
  </si>
  <si>
    <t>%</t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</si>
  <si>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 xml:space="preserve">(L)</t>
    </r>
  </si>
  <si>
    <t>5759PA</t>
  </si>
  <si>
    <t>5759PC</t>
  </si>
  <si>
    <t>每周期费用</t>
  </si>
  <si>
    <t>运营成本</t>
  </si>
  <si>
    <t>（水电费不含其中）</t>
  </si>
  <si>
    <t>废液处理成本</t>
  </si>
  <si>
    <t>每升废液价格</t>
  </si>
  <si>
    <t>总计</t>
  </si>
  <si>
    <t>周期数</t>
  </si>
  <si>
    <t>X</t>
  </si>
  <si>
    <t>每周期成本</t>
  </si>
  <si>
    <t xml:space="preserve"> +</t>
  </si>
  <si>
    <t>开缸成本</t>
  </si>
  <si>
    <t>废液处理费</t>
  </si>
  <si>
    <t xml:space="preserve"> x</t>
  </si>
  <si>
    <t>镀层剂药水成分</t>
  </si>
  <si>
    <t>镀层的密度</t>
  </si>
  <si>
    <t>g/cm3</t>
  </si>
  <si>
    <r>
      <rPr>
        <sz val="10"/>
        <rFont val="宋体"/>
        <charset val="134"/>
      </rPr>
      <t>（低磷</t>
    </r>
    <r>
      <rPr>
        <sz val="10"/>
        <rFont val="Arial"/>
        <charset val="134"/>
      </rPr>
      <t>1-3%</t>
    </r>
    <r>
      <rPr>
        <sz val="10"/>
        <rFont val="宋体"/>
        <charset val="134"/>
      </rPr>
      <t>密度为，</t>
    </r>
    <r>
      <rPr>
        <sz val="10"/>
        <rFont val="Arial"/>
        <charset val="134"/>
      </rPr>
      <t>8.6-8.8</t>
    </r>
    <r>
      <rPr>
        <sz val="10"/>
        <rFont val="宋体"/>
        <charset val="134"/>
      </rPr>
      <t>；中磷</t>
    </r>
    <r>
      <rPr>
        <sz val="10"/>
        <rFont val="Arial"/>
        <charset val="134"/>
      </rPr>
      <t>7-9%</t>
    </r>
    <r>
      <rPr>
        <sz val="10"/>
        <rFont val="宋体"/>
        <charset val="134"/>
      </rPr>
      <t>密度为</t>
    </r>
    <r>
      <rPr>
        <sz val="10"/>
        <rFont val="Arial"/>
        <charset val="134"/>
      </rPr>
      <t>8-8.2</t>
    </r>
    <r>
      <rPr>
        <sz val="10"/>
        <rFont val="宋体"/>
        <charset val="134"/>
      </rPr>
      <t>；高磷</t>
    </r>
    <r>
      <rPr>
        <sz val="10"/>
        <rFont val="Arial"/>
        <charset val="134"/>
      </rPr>
      <t>10-12%</t>
    </r>
    <r>
      <rPr>
        <sz val="10"/>
        <rFont val="宋体"/>
        <charset val="134"/>
      </rPr>
      <t>的密度为</t>
    </r>
    <r>
      <rPr>
        <sz val="10"/>
        <rFont val="宋体"/>
        <charset val="134"/>
      </rPr>
      <t>7.7-8</t>
    </r>
    <r>
      <rPr>
        <sz val="10"/>
        <rFont val="宋体"/>
        <charset val="134"/>
      </rPr>
      <t>）</t>
    </r>
    <r>
      <rPr>
        <sz val="10"/>
        <rFont val="宋体"/>
        <charset val="134"/>
      </rPr>
      <t xml:space="preserve">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</si>
  <si>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中镍浓度</t>
    </r>
    <r>
      <rPr>
        <sz val="10"/>
        <rFont val="宋体"/>
        <charset val="134"/>
      </rPr>
      <t xml:space="preserve"></t>
    </r>
  </si>
  <si>
    <t>g/L</t>
  </si>
  <si>
    <t>废液中的镍浓度（g/L）</t>
  </si>
  <si>
    <t>镀层中的镍含量%</t>
  </si>
  <si>
    <t>% Ni</t>
  </si>
  <si>
    <t>镀层磷含量</t>
  </si>
  <si>
    <t>零件表面积（平方分米）</t>
  </si>
  <si>
    <t>镀层厚度（微米）</t>
  </si>
  <si>
    <t>可做零件数量</t>
  </si>
  <si>
    <t>（件）</t>
  </si>
  <si>
    <t>1微米厚度可做的面积（平方分米）</t>
  </si>
  <si>
    <t>成本（每平方分米镀一微米镀层）</t>
  </si>
  <si>
    <t>每平方分米单价</t>
  </si>
  <si>
    <t>每件产品成本</t>
  </si>
  <si>
    <t>Cycles</t>
  </si>
  <si>
    <r>
      <rPr>
        <sz val="10"/>
        <color rgb="FFFF0000"/>
        <rFont val="宋体"/>
        <charset val="134"/>
      </rPr>
      <t>注：黄色格子可根据自己实际情况填写，</t>
    </r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红色格子为公式计算后结果，不必更改）</t>
    </r>
    <r>
      <rPr>
        <sz val="10"/>
        <color rgb="FFFF0000"/>
        <rFont val="宋体"/>
        <charset val="134"/>
      </rPr>
      <t xml:space="preserve"></t>
    </r>
  </si>
  <si>
    <r>
      <rPr>
        <sz val="10"/>
        <rFont val="宋体"/>
        <charset val="134"/>
      </rPr>
      <t>理论值，实际中槽子，加热管，挂具都会消耗；带出损耗，导槽损失，镀层厚度管控等问题。在此基础上增加</t>
    </r>
    <r>
      <rPr>
        <sz val="10"/>
        <rFont val="Arial"/>
        <charset val="134"/>
      </rPr>
      <t>20-30%</t>
    </r>
    <r>
      <rPr>
        <sz val="10"/>
        <rFont val="宋体"/>
        <charset val="134"/>
      </rPr>
      <t>即可）</t>
    </r>
    <r>
      <rPr>
        <sz val="10"/>
        <rFont val="宋体"/>
        <charset val="134"/>
      </rPr>
      <t xml:space="preserve"></t>
    </r>
  </si>
  <si>
    <t>产品名称：HAS-5759P</t>
  </si>
  <si>
    <t>001、开缸</t>
  </si>
  <si>
    <t>数量(L)</t>
  </si>
  <si>
    <t>单价：元/L</t>
  </si>
  <si>
    <t>=</t>
  </si>
  <si>
    <t>HAS-5759PAK</t>
  </si>
  <si>
    <t>HAS-5759PB</t>
  </si>
  <si>
    <t>002、每周期补加量</t>
  </si>
  <si>
    <t>HAS-5759PA</t>
  </si>
  <si>
    <t>HAS-5759PC</t>
  </si>
  <si>
    <t>003、运营成本</t>
  </si>
  <si>
    <t>水电费不含其中</t>
  </si>
  <si>
    <t>004、废液处理成本</t>
  </si>
  <si>
    <t>005、药水总成本</t>
  </si>
  <si>
    <t>+</t>
  </si>
  <si>
    <t>镀层及药水成分</t>
  </si>
  <si>
    <t>类别</t>
  </si>
  <si>
    <t>数值</t>
  </si>
  <si>
    <t>单位</t>
  </si>
  <si>
    <t>备注</t>
  </si>
  <si>
    <t>001、镀层的密度</t>
  </si>
  <si>
    <r>
      <rPr>
        <sz val="10"/>
        <rFont val="Arial"/>
        <charset val="134"/>
      </rPr>
      <t>g/cm</t>
    </r>
    <r>
      <rPr>
        <vertAlign val="superscript"/>
        <sz val="10"/>
        <rFont val="Arial"/>
        <charset val="134"/>
      </rPr>
      <t>3</t>
    </r>
  </si>
  <si>
    <r>
      <rPr>
        <sz val="10"/>
        <rFont val="宋体"/>
        <charset val="134"/>
      </rPr>
      <t>（低磷</t>
    </r>
    <r>
      <rPr>
        <sz val="10"/>
        <rFont val="Arial"/>
        <charset val="134"/>
      </rPr>
      <t>1-3%</t>
    </r>
    <r>
      <rPr>
        <sz val="10"/>
        <rFont val="宋体"/>
        <charset val="134"/>
      </rPr>
      <t>密度为，</t>
    </r>
    <r>
      <rPr>
        <sz val="10"/>
        <rFont val="Arial"/>
        <charset val="134"/>
      </rPr>
      <t>8.6-8.8</t>
    </r>
    <r>
      <rPr>
        <sz val="10"/>
        <rFont val="宋体"/>
        <charset val="134"/>
      </rPr>
      <t>；中磷</t>
    </r>
    <r>
      <rPr>
        <sz val="10"/>
        <rFont val="Arial"/>
        <charset val="134"/>
      </rPr>
      <t>7-9%</t>
    </r>
    <r>
      <rPr>
        <sz val="10"/>
        <rFont val="宋体"/>
        <charset val="134"/>
      </rPr>
      <t>密度为</t>
    </r>
    <r>
      <rPr>
        <sz val="10"/>
        <rFont val="Arial"/>
        <charset val="134"/>
      </rPr>
      <t>8-8.2</t>
    </r>
    <r>
      <rPr>
        <sz val="10"/>
        <rFont val="宋体"/>
        <charset val="134"/>
      </rPr>
      <t>；高磷</t>
    </r>
    <r>
      <rPr>
        <sz val="10"/>
        <rFont val="Arial"/>
        <charset val="134"/>
      </rPr>
      <t>10-12%</t>
    </r>
    <r>
      <rPr>
        <sz val="10"/>
        <rFont val="宋体"/>
        <charset val="134"/>
      </rPr>
      <t xml:space="preserve">的密度为7.7-8）</t>
    </r>
  </si>
  <si>
    <r>
      <rPr>
        <sz val="10"/>
        <rFont val="宋体"/>
        <charset val="134"/>
      </rPr>
      <t>002</t>
    </r>
    <r>
      <rPr>
        <sz val="10"/>
        <rFont val="宋体"/>
        <charset val="134"/>
      </rPr>
      <t>、</t>
    </r>
    <r>
      <rPr>
        <sz val="10"/>
        <rFont val="Arial"/>
        <charset val="134"/>
      </rPr>
      <t>A</t>
    </r>
    <r>
      <rPr>
        <sz val="10"/>
        <rFont val="宋体"/>
        <charset val="134"/>
      </rPr>
      <t>中镍离子浓度</t>
    </r>
  </si>
  <si>
    <t>003、废液中的镍浓度（g/L）</t>
  </si>
  <si>
    <t>004、镀层中的镍含量%</t>
  </si>
  <si>
    <t>005、镀层磷含量%</t>
  </si>
  <si>
    <t>006、零件表面积（平方分米）</t>
  </si>
  <si>
    <r>
      <rPr>
        <sz val="10"/>
        <rFont val="Arial"/>
        <charset val="134"/>
      </rPr>
      <t>dm</t>
    </r>
    <r>
      <rPr>
        <vertAlign val="superscript"/>
        <sz val="10"/>
        <rFont val="Arial"/>
        <charset val="134"/>
      </rPr>
      <t>2</t>
    </r>
  </si>
  <si>
    <t>007、镀层厚度（微米）</t>
  </si>
  <si>
    <t>um</t>
  </si>
  <si>
    <t>008、1微米厚度可做的面积（平方分米）</t>
  </si>
  <si>
    <t>009、可做零件数量</t>
  </si>
  <si>
    <t>成本（每平方分米镀1微米镀层）单价</t>
  </si>
  <si>
    <r>
      <rPr>
        <sz val="10"/>
        <rFont val="宋体"/>
        <charset val="134"/>
      </rPr>
      <t>元</t>
    </r>
    <r>
      <rPr>
        <sz val="10"/>
        <rFont val="Arial"/>
        <charset val="134"/>
      </rPr>
      <t>/dm</t>
    </r>
    <r>
      <rPr>
        <vertAlign val="superscript"/>
        <sz val="10"/>
        <rFont val="Arial"/>
        <charset val="134"/>
      </rPr>
      <t>2</t>
    </r>
  </si>
  <si>
    <t>每件产品单价</t>
  </si>
  <si>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</si>
  <si>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rgb="FFFF0000"/>
        <rFont val="宋体"/>
        <charset val="134"/>
      </rPr>
      <t>注：黄色格子可根据自己实际情况填写，</t>
    </r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 xml:space="preserve">红色格子为公式计算后结果，不必更改）</t>
    </r>
  </si>
  <si>
    <t>此理论值，实际中槽子，加热管，挂具都会消耗；带出损耗，导槽损失，镀层厚度管控等问题。在此基础上增加20-30%即可）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</si>
</sst>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  <numFmt numFmtId="177" formatCode="0.00_ "/>
    <numFmt numFmtId="178" formatCode="0.00000_ "/>
    <numFmt numFmtId="179" formatCode="0.0000_ "/>
    <numFmt numFmtId="180" formatCode="0.0000_);\(0.0000\)"/>
  </numFmts>
  <fonts count="34"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u/>
      <sz val="10"/>
      <name val="宋体"/>
      <charset val="134"/>
    </font>
    <font>
      <sz val="10"/>
      <name val="宋体"/>
      <charset val="134"/>
    </font>
    <font>
      <b/>
      <u/>
      <sz val="10"/>
      <name val="Arial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Arial"/>
      <charset val="134"/>
    </font>
    <font>
      <u/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7" fontId="4" fillId="3" borderId="2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76" fontId="1" fillId="3" borderId="1" xfId="0" applyNumberFormat="1" applyFont="1" applyFill="1" applyBorder="1" applyAlignment="1" applyProtection="1">
      <alignment horizontal="center" vertical="center"/>
      <protection hidden="1"/>
    </xf>
    <xf numFmtId="7" fontId="1" fillId="3" borderId="1" xfId="0" applyNumberFormat="1" applyFont="1" applyFill="1" applyBorder="1" applyAlignment="1" applyProtection="1">
      <alignment horizontal="center" vertical="center"/>
      <protection hidden="1"/>
    </xf>
    <xf numFmtId="7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7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0" fontId="8" fillId="0" borderId="8" xfId="0" applyFont="1" applyBorder="1" applyAlignment="1"/>
    <xf numFmtId="0" fontId="1" fillId="0" borderId="8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1" fillId="2" borderId="9" xfId="0" applyFont="1" applyFill="1" applyBorder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Alignment="1" applyProtection="1">
      <protection hidden="1"/>
    </xf>
    <xf numFmtId="0" fontId="1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horizontal="center"/>
    </xf>
    <xf numFmtId="0" fontId="2" fillId="0" borderId="0" xfId="0" applyFont="1" applyAlignment="1"/>
    <xf numFmtId="0" fontId="9" fillId="0" borderId="0" xfId="0" applyFont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 hidden="1"/>
    </xf>
    <xf numFmtId="0" fontId="1" fillId="2" borderId="10" xfId="0" applyFont="1" applyFill="1" applyBorder="1" applyAlignment="1" applyProtection="1">
      <protection locked="0" hidden="1"/>
    </xf>
    <xf numFmtId="0" fontId="4" fillId="0" borderId="10" xfId="0" applyFont="1" applyBorder="1" applyAlignment="1"/>
    <xf numFmtId="0" fontId="0" fillId="2" borderId="0" xfId="0" applyFill="1" applyAlignment="1">
      <alignment vertical="center"/>
    </xf>
    <xf numFmtId="176" fontId="1" fillId="0" borderId="0" xfId="0" applyNumberFormat="1" applyFont="1" applyAlignment="1"/>
    <xf numFmtId="0" fontId="10" fillId="0" borderId="0" xfId="0" applyFont="1" applyAlignment="1"/>
    <xf numFmtId="0" fontId="1" fillId="2" borderId="0" xfId="0" applyFont="1" applyFill="1" applyAlignment="1"/>
    <xf numFmtId="179" fontId="1" fillId="3" borderId="9" xfId="0" applyNumberFormat="1" applyFont="1" applyFill="1" applyBorder="1" applyAlignment="1"/>
    <xf numFmtId="180" fontId="1" fillId="3" borderId="9" xfId="0" applyNumberFormat="1" applyFont="1" applyFill="1" applyBorder="1" applyAlignment="1"/>
    <xf numFmtId="0" fontId="1" fillId="3" borderId="9" xfId="0" applyFont="1" applyFill="1" applyBorder="1" applyAlignment="1"/>
    <xf numFmtId="0" fontId="6" fillId="0" borderId="0" xfId="0" applyFont="1" applyAlignment="1"/>
    <xf numFmtId="0" fontId="11" fillId="0" borderId="0" xfId="0" applyFont="1" applyAlignment="1"/>
    <xf numFmtId="176" fontId="1" fillId="3" borderId="9" xfId="0" applyNumberFormat="1" applyFont="1" applyFill="1" applyBorder="1" applyAlignment="1" applyProtection="1">
      <protection hidden="1"/>
    </xf>
    <xf numFmtId="7" fontId="1" fillId="3" borderId="9" xfId="0" applyNumberFormat="1" applyFont="1" applyFill="1" applyBorder="1" applyAlignment="1" applyProtection="1">
      <protection hidden="1"/>
    </xf>
    <xf numFmtId="7" fontId="1" fillId="3" borderId="0" xfId="0" applyNumberFormat="1" applyFont="1" applyFill="1" applyAlignment="1"/>
    <xf numFmtId="7" fontId="1" fillId="3" borderId="9" xfId="0" applyNumberFormat="1" applyFont="1" applyFill="1" applyBorder="1" applyAlignment="1"/>
    <xf numFmtId="7" fontId="1" fillId="0" borderId="0" xfId="0" applyNumberFormat="1" applyFont="1" applyAlignment="1"/>
    <xf numFmtId="7" fontId="4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workbookViewId="0">
      <selection activeCell="S46" sqref="S46"/>
    </sheetView>
  </sheetViews>
  <sheetFormatPr defaultColWidth="9" defaultRowHeight="13.5"/>
  <cols>
    <col min="1" max="1" width="11.3716814159292" style="61" customWidth="1"/>
    <col min="2" max="2" width="9" style="61"/>
    <col min="3" max="3" width="3.24778761061947" style="61" customWidth="1"/>
    <col min="4" max="4" width="12" style="61" customWidth="1"/>
    <col min="5" max="5" width="4" style="61" customWidth="1"/>
    <col min="6" max="6" width="13" style="61" customWidth="1"/>
    <col min="7" max="7" width="6.3716814159292" style="61" customWidth="1"/>
    <col min="8" max="8" width="12.7522123893805" style="61" customWidth="1"/>
    <col min="9" max="9" width="9" style="61"/>
    <col min="10" max="10" width="11.7522123893805" style="61" customWidth="1"/>
    <col min="11" max="16382" width="9" style="61"/>
  </cols>
  <sheetData>
    <row r="1" s="61" customFormat="1" ht="17.25" customHeight="1" spans="1:2">
      <c r="A1" s="62" t="s">
        <v>0</v>
      </c>
      <c r="B1" s="63"/>
    </row>
    <row r="3" s="61" customFormat="1" ht="13.85" spans="1:5">
      <c r="A3" s="64" t="s">
        <v>1</v>
      </c>
      <c r="B3" s="65" t="s">
        <v>2</v>
      </c>
      <c r="C3" s="66"/>
      <c r="D3" s="66"/>
      <c r="E3" s="66"/>
    </row>
    <row r="4" s="61" customFormat="1" ht="5.25" customHeight="1" spans="1:4">
      <c r="A4" s="67"/>
      <c r="B4" s="63"/>
      <c r="D4" s="66"/>
    </row>
    <row r="5" s="61" customFormat="1" customHeight="1" spans="1:5">
      <c r="A5" s="68" t="s">
        <v>3</v>
      </c>
      <c r="D5" s="69">
        <v>1000</v>
      </c>
      <c r="E5" s="61" t="s">
        <v>4</v>
      </c>
    </row>
    <row r="7" s="61" customFormat="1" ht="12.75" customHeight="1" spans="2:10">
      <c r="B7" s="68" t="s">
        <v>5</v>
      </c>
      <c r="D7" s="70" t="s">
        <v>6</v>
      </c>
      <c r="E7" s="71"/>
      <c r="F7" s="68" t="s">
        <v>7</v>
      </c>
      <c r="G7" s="71" t="s">
        <v>8</v>
      </c>
      <c r="H7" s="70" t="s">
        <v>9</v>
      </c>
      <c r="I7" s="71" t="s">
        <v>10</v>
      </c>
      <c r="J7" s="70" t="s">
        <v>11</v>
      </c>
    </row>
    <row r="8" s="61" customFormat="1" ht="5.25" customHeight="1" spans="1:2">
      <c r="A8" s="72" t="s">
        <v>8</v>
      </c>
      <c r="B8" s="72"/>
    </row>
    <row r="9" s="61" customFormat="1" customHeight="1" spans="1:10">
      <c r="A9" s="68" t="s">
        <v>12</v>
      </c>
      <c r="B9" s="73" t="s">
        <v>13</v>
      </c>
      <c r="D9" s="69">
        <v>6</v>
      </c>
      <c r="F9" s="74">
        <f>D5*D9*0.01</f>
        <v>60</v>
      </c>
      <c r="G9" s="71" t="s">
        <v>14</v>
      </c>
      <c r="H9" s="69">
        <v>26</v>
      </c>
      <c r="I9" s="71" t="s">
        <v>10</v>
      </c>
      <c r="J9" s="93">
        <f>F9*H9</f>
        <v>1560</v>
      </c>
    </row>
    <row r="10" s="61" customFormat="1" customHeight="1" spans="1:10">
      <c r="A10" s="71"/>
      <c r="B10" s="75" t="s">
        <v>15</v>
      </c>
      <c r="D10" s="76">
        <v>15</v>
      </c>
      <c r="F10" s="61">
        <f>D5*D10*0.01</f>
        <v>150</v>
      </c>
      <c r="G10" s="71" t="s">
        <v>14</v>
      </c>
      <c r="H10" s="76">
        <v>26</v>
      </c>
      <c r="I10" s="71" t="s">
        <v>10</v>
      </c>
      <c r="J10" s="94">
        <f>F10*H10</f>
        <v>3900</v>
      </c>
    </row>
    <row r="11" s="61" customFormat="1" customHeight="1" spans="1:10">
      <c r="A11" s="71"/>
      <c r="B11" s="77" t="s">
        <v>16</v>
      </c>
      <c r="D11" s="76">
        <v>3</v>
      </c>
      <c r="F11" s="61">
        <f>D5*D11*0.01</f>
        <v>30</v>
      </c>
      <c r="G11" s="71" t="s">
        <v>14</v>
      </c>
      <c r="H11" s="76">
        <v>2.6</v>
      </c>
      <c r="I11" s="71" t="s">
        <v>10</v>
      </c>
      <c r="J11" s="94">
        <f>F11*H11</f>
        <v>78</v>
      </c>
    </row>
    <row r="12" s="61" customFormat="1" ht="4.5" customHeight="1" spans="1:10">
      <c r="A12" s="71"/>
      <c r="B12" s="71"/>
      <c r="G12" s="71"/>
      <c r="I12" s="71"/>
      <c r="J12" s="95"/>
    </row>
    <row r="13" s="61" customFormat="1" customHeight="1" spans="8:10">
      <c r="H13" s="78" t="s">
        <v>17</v>
      </c>
      <c r="I13" s="71" t="s">
        <v>10</v>
      </c>
      <c r="J13" s="96">
        <f>J9+J10+J11</f>
        <v>5538</v>
      </c>
    </row>
    <row r="14" s="61" customFormat="1" ht="7.5" customHeight="1"/>
    <row r="15" s="61" customFormat="1" ht="15.75" customHeight="1" spans="1:1">
      <c r="A15" s="79" t="s">
        <v>18</v>
      </c>
    </row>
    <row r="17" s="61" customFormat="1" ht="12.75" customHeight="1" spans="2:8">
      <c r="B17" s="68" t="s">
        <v>5</v>
      </c>
      <c r="D17" s="71" t="s">
        <v>19</v>
      </c>
      <c r="F17" s="68" t="s">
        <v>20</v>
      </c>
      <c r="H17" s="70" t="s">
        <v>9</v>
      </c>
    </row>
    <row r="18" s="61" customFormat="1" ht="3" customHeight="1" spans="4:8">
      <c r="D18" s="71"/>
      <c r="H18" s="71"/>
    </row>
    <row r="19" s="61" customFormat="1" customHeight="1" spans="1:10">
      <c r="A19" s="61">
        <v>1</v>
      </c>
      <c r="B19" s="80" t="s">
        <v>21</v>
      </c>
      <c r="C19" s="61" t="s">
        <v>8</v>
      </c>
      <c r="D19" s="69">
        <v>6</v>
      </c>
      <c r="F19" s="61">
        <f>D5*D19*0.01</f>
        <v>60</v>
      </c>
      <c r="G19" s="71" t="s">
        <v>14</v>
      </c>
      <c r="H19" s="81">
        <v>26</v>
      </c>
      <c r="I19" s="71" t="s">
        <v>10</v>
      </c>
      <c r="J19" s="94">
        <f>F19*H19</f>
        <v>1560</v>
      </c>
    </row>
    <row r="20" s="61" customFormat="1" customHeight="1" spans="1:10">
      <c r="A20" s="72">
        <v>2</v>
      </c>
      <c r="B20" s="80" t="s">
        <v>22</v>
      </c>
      <c r="D20" s="76">
        <v>6</v>
      </c>
      <c r="F20" s="61">
        <f>D5*D20*0.01</f>
        <v>60</v>
      </c>
      <c r="G20" s="71" t="s">
        <v>14</v>
      </c>
      <c r="H20" s="82">
        <v>6</v>
      </c>
      <c r="I20" s="71" t="s">
        <v>10</v>
      </c>
      <c r="J20" s="94">
        <f>F20*H20</f>
        <v>360</v>
      </c>
    </row>
    <row r="21" s="61" customFormat="1" customHeight="1" spans="1:10">
      <c r="A21" s="72">
        <v>3</v>
      </c>
      <c r="B21" s="83" t="s">
        <v>16</v>
      </c>
      <c r="D21" s="76">
        <v>1.5</v>
      </c>
      <c r="F21" s="61">
        <f>D5*D21*0.01</f>
        <v>15</v>
      </c>
      <c r="G21" s="71" t="s">
        <v>14</v>
      </c>
      <c r="H21" s="82">
        <v>2.6</v>
      </c>
      <c r="I21" s="71" t="s">
        <v>10</v>
      </c>
      <c r="J21" s="94">
        <f>F21*H21</f>
        <v>39</v>
      </c>
    </row>
    <row r="22" s="61" customFormat="1" spans="10:10">
      <c r="J22" s="97"/>
    </row>
    <row r="23" s="61" customFormat="1" customHeight="1" spans="8:10">
      <c r="H23" s="68" t="s">
        <v>23</v>
      </c>
      <c r="J23" s="96">
        <f>J19+J20+J21</f>
        <v>1959</v>
      </c>
    </row>
    <row r="24" spans="10:10">
      <c r="J24" s="97"/>
    </row>
    <row r="25" s="61" customFormat="1" ht="15.75" customHeight="1" spans="1:10">
      <c r="A25" s="79" t="s">
        <v>24</v>
      </c>
      <c r="D25" s="78" t="s">
        <v>25</v>
      </c>
      <c r="J25" s="97"/>
    </row>
    <row r="26" s="61" customFormat="1" ht="15.75" spans="1:10">
      <c r="A26" s="79"/>
      <c r="D26" s="78"/>
      <c r="J26" s="97"/>
    </row>
    <row r="27" ht="15.75" customHeight="1" spans="1:1">
      <c r="A27" s="79" t="s">
        <v>26</v>
      </c>
    </row>
    <row r="28" ht="14.25" customHeight="1" spans="2:10">
      <c r="B28" s="68" t="s">
        <v>3</v>
      </c>
      <c r="D28" s="61" t="s">
        <v>27</v>
      </c>
      <c r="J28" s="98" t="s">
        <v>28</v>
      </c>
    </row>
    <row r="29" ht="14.25" spans="2:10">
      <c r="B29" s="84">
        <f>D5</f>
        <v>1000</v>
      </c>
      <c r="C29" s="71" t="s">
        <v>14</v>
      </c>
      <c r="D29" s="84">
        <v>3.6</v>
      </c>
      <c r="J29" s="96">
        <f>D5*D29</f>
        <v>3600</v>
      </c>
    </row>
    <row r="30" spans="10:10">
      <c r="J30" s="97"/>
    </row>
    <row r="31" s="61" customFormat="1" ht="12.75" customHeight="1" spans="1:10">
      <c r="A31" s="68" t="s">
        <v>29</v>
      </c>
      <c r="C31" s="61" t="s">
        <v>30</v>
      </c>
      <c r="D31" s="68" t="s">
        <v>31</v>
      </c>
      <c r="E31" s="71" t="s">
        <v>32</v>
      </c>
      <c r="F31" s="68" t="s">
        <v>33</v>
      </c>
      <c r="G31" s="71" t="s">
        <v>32</v>
      </c>
      <c r="H31" s="68" t="s">
        <v>34</v>
      </c>
      <c r="J31" s="98" t="s">
        <v>28</v>
      </c>
    </row>
    <row r="32" s="61" customFormat="1" ht="6" customHeight="1" spans="10:10">
      <c r="J32" s="97"/>
    </row>
    <row r="33" s="61" customFormat="1" customHeight="1" spans="1:10">
      <c r="A33" s="69">
        <v>8</v>
      </c>
      <c r="C33" s="61" t="s">
        <v>35</v>
      </c>
      <c r="D33" s="85">
        <f>J23</f>
        <v>1959</v>
      </c>
      <c r="F33" s="85">
        <f>J13</f>
        <v>5538</v>
      </c>
      <c r="H33" s="85">
        <f>J29</f>
        <v>3600</v>
      </c>
      <c r="I33" s="71" t="s">
        <v>10</v>
      </c>
      <c r="J33" s="96">
        <f>A33*D33+J13</f>
        <v>21210</v>
      </c>
    </row>
    <row r="36" s="61" customFormat="1" spans="1:1">
      <c r="A36" s="86" t="s">
        <v>36</v>
      </c>
    </row>
    <row r="37" s="61" customFormat="1" ht="10.5" customHeight="1"/>
    <row r="38" s="61" customFormat="1" customHeight="1" spans="1:8">
      <c r="A38" s="68" t="s">
        <v>37</v>
      </c>
      <c r="F38" s="69">
        <v>8.1</v>
      </c>
      <c r="G38" s="61" t="s">
        <v>38</v>
      </c>
      <c r="H38" s="68" t="s">
        <v>39</v>
      </c>
    </row>
    <row r="39" s="61" customFormat="1" ht="6.75" customHeight="1" spans="6:6">
      <c r="F39" s="61" t="s">
        <v>8</v>
      </c>
    </row>
    <row r="40" s="61" customFormat="1" customHeight="1" spans="1:7">
      <c r="A40" s="61" t="s">
        <v>40</v>
      </c>
      <c r="F40" s="69">
        <v>100</v>
      </c>
      <c r="G40" s="61" t="s">
        <v>41</v>
      </c>
    </row>
    <row r="41" s="61" customFormat="1" ht="5.25" customHeight="1"/>
    <row r="42" s="61" customFormat="1" customHeight="1" spans="1:7">
      <c r="A42" s="68" t="s">
        <v>42</v>
      </c>
      <c r="F42" s="69">
        <v>3.5</v>
      </c>
      <c r="G42" s="61" t="s">
        <v>41</v>
      </c>
    </row>
    <row r="43" s="61" customFormat="1" ht="5.25" customHeight="1"/>
    <row r="44" s="61" customFormat="1" ht="5.25" customHeight="1"/>
    <row r="45" s="61" customFormat="1" customHeight="1" spans="1:7">
      <c r="A45" s="68" t="s">
        <v>43</v>
      </c>
      <c r="F45" s="69">
        <v>93</v>
      </c>
      <c r="G45" s="61" t="s">
        <v>44</v>
      </c>
    </row>
    <row r="46" s="61" customFormat="1" ht="6" customHeight="1" spans="7:7">
      <c r="G46" s="72"/>
    </row>
    <row r="47" s="61" customFormat="1" ht="12.75" customHeight="1" spans="1:7">
      <c r="A47" s="68" t="s">
        <v>45</v>
      </c>
      <c r="B47" s="61" t="s">
        <v>19</v>
      </c>
      <c r="F47" s="69">
        <v>7</v>
      </c>
      <c r="G47" s="72" t="s">
        <v>19</v>
      </c>
    </row>
    <row r="48" s="61" customFormat="1" ht="6" customHeight="1"/>
    <row r="49" s="61" customFormat="1" ht="4.5" customHeight="1"/>
    <row r="50" s="61" customFormat="1" customHeight="1" spans="1:6">
      <c r="A50" s="68" t="s">
        <v>46</v>
      </c>
      <c r="F50" s="69">
        <v>1</v>
      </c>
    </row>
    <row r="51" s="61" customFormat="1" ht="6" customHeight="1"/>
    <row r="52" s="61" customFormat="1" customHeight="1" spans="1:6">
      <c r="A52" s="68" t="s">
        <v>47</v>
      </c>
      <c r="F52" s="69">
        <v>8</v>
      </c>
    </row>
    <row r="53" s="61" customFormat="1" spans="1:6">
      <c r="A53" s="68"/>
      <c r="F53" s="87"/>
    </row>
    <row r="54" s="61" customFormat="1" customHeight="1" spans="1:6">
      <c r="A54" s="68" t="s">
        <v>48</v>
      </c>
      <c r="B54" s="68" t="s">
        <v>49</v>
      </c>
      <c r="F54" s="88">
        <f>(F40*A33*F19-F42*D5)/(F50*F52*0.0001*F38*F45)</f>
        <v>73841.7629098633</v>
      </c>
    </row>
    <row r="55" s="61" customFormat="1" customHeight="1" spans="1:6">
      <c r="A55" s="68" t="s">
        <v>50</v>
      </c>
      <c r="F55" s="88">
        <f>(F40*A33*F19-F42*D5)/(F50*0.0001*F38*F45)</f>
        <v>590734.103278906</v>
      </c>
    </row>
    <row r="56" s="61" customFormat="1" ht="15.75" customHeight="1" spans="1:8">
      <c r="A56" s="79" t="s">
        <v>51</v>
      </c>
      <c r="F56" s="78" t="s">
        <v>52</v>
      </c>
      <c r="H56" s="78" t="s">
        <v>53</v>
      </c>
    </row>
    <row r="57" s="61" customFormat="1" ht="16.5" spans="1:8">
      <c r="A57" s="79"/>
      <c r="F57" s="78"/>
      <c r="H57" s="63"/>
    </row>
    <row r="58" s="61" customFormat="1" customHeight="1" spans="1:8">
      <c r="A58" s="61" t="s">
        <v>8</v>
      </c>
      <c r="B58" s="71"/>
      <c r="C58" s="87">
        <f>A33</f>
        <v>8</v>
      </c>
      <c r="D58" s="61" t="s">
        <v>54</v>
      </c>
      <c r="E58" s="61" t="s">
        <v>10</v>
      </c>
      <c r="F58" s="89">
        <f>J33/F55</f>
        <v>0.0359044786516854</v>
      </c>
      <c r="H58" s="90">
        <f>F50*F52*F58</f>
        <v>0.287235829213483</v>
      </c>
    </row>
    <row r="59" s="61" customFormat="1" ht="12.75" customHeight="1" spans="1:1">
      <c r="A59" s="61" t="s">
        <v>8</v>
      </c>
    </row>
    <row r="60" spans="1:8">
      <c r="A60" s="91" t="s">
        <v>55</v>
      </c>
      <c r="B60" s="92"/>
      <c r="C60" s="92"/>
      <c r="D60" s="92"/>
      <c r="E60" s="92"/>
      <c r="F60" s="92"/>
      <c r="G60" s="92"/>
      <c r="H60" s="92"/>
    </row>
    <row r="62" spans="1:1">
      <c r="A62" s="68" t="s">
        <v>56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8"/>
  <sheetViews>
    <sheetView tabSelected="1" workbookViewId="0">
      <selection activeCell="N35" sqref="N35"/>
    </sheetView>
  </sheetViews>
  <sheetFormatPr defaultColWidth="9" defaultRowHeight="13.5"/>
  <cols>
    <col min="1" max="1" width="9" style="2"/>
    <col min="2" max="2" width="29.5044247787611" style="1" customWidth="1"/>
    <col min="3" max="3" width="9" style="1"/>
    <col min="4" max="4" width="3.24778761061947" style="1" customWidth="1"/>
    <col min="5" max="5" width="12" style="1" customWidth="1"/>
    <col min="6" max="6" width="4" style="1" customWidth="1"/>
    <col min="7" max="7" width="11.1238938053097" style="1" customWidth="1"/>
    <col min="8" max="8" width="6.3716814159292" style="1" customWidth="1"/>
    <col min="9" max="9" width="12.7522123893805" style="1" customWidth="1"/>
    <col min="10" max="10" width="7.3716814159292" style="1" customWidth="1"/>
    <col min="11" max="11" width="14" style="1" customWidth="1"/>
    <col min="12" max="12" width="9" style="1"/>
    <col min="13" max="13" width="11.1238938053097" style="1"/>
    <col min="14" max="16381" width="9" style="1"/>
    <col min="16382" max="16384" width="9" style="2"/>
  </cols>
  <sheetData>
    <row r="1" s="1" customFormat="1" ht="20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20" customHeight="1" spans="2:11">
      <c r="B2" s="4" t="s">
        <v>57</v>
      </c>
      <c r="C2" s="5"/>
      <c r="D2" s="5"/>
      <c r="E2" s="5"/>
      <c r="F2" s="5"/>
      <c r="G2" s="5"/>
      <c r="H2" s="5"/>
      <c r="I2" s="5"/>
      <c r="J2" s="5"/>
      <c r="K2" s="48"/>
    </row>
    <row r="3" s="1" customFormat="1" ht="20" customHeight="1" spans="2:11">
      <c r="B3" s="3" t="s">
        <v>58</v>
      </c>
      <c r="C3" s="6" t="s">
        <v>3</v>
      </c>
      <c r="D3" s="6"/>
      <c r="E3" s="7">
        <v>1000</v>
      </c>
      <c r="F3" s="8" t="s">
        <v>4</v>
      </c>
      <c r="G3" s="9"/>
      <c r="H3" s="9"/>
      <c r="I3" s="9"/>
      <c r="J3" s="9"/>
      <c r="K3" s="49"/>
    </row>
    <row r="4" s="1" customFormat="1" ht="20" customHeight="1" spans="2:11">
      <c r="B4" s="3"/>
      <c r="C4" s="6" t="s">
        <v>5</v>
      </c>
      <c r="D4" s="6"/>
      <c r="E4" s="10" t="s">
        <v>6</v>
      </c>
      <c r="F4" s="11"/>
      <c r="G4" s="12" t="s">
        <v>59</v>
      </c>
      <c r="H4" s="13" t="s">
        <v>14</v>
      </c>
      <c r="I4" s="12" t="s">
        <v>60</v>
      </c>
      <c r="J4" s="13" t="s">
        <v>61</v>
      </c>
      <c r="K4" s="6" t="s">
        <v>11</v>
      </c>
    </row>
    <row r="5" s="1" customFormat="1" ht="20" customHeight="1" spans="2:11">
      <c r="B5" s="3"/>
      <c r="C5" s="6" t="s">
        <v>62</v>
      </c>
      <c r="D5" s="6"/>
      <c r="E5" s="14">
        <v>6</v>
      </c>
      <c r="F5" s="15"/>
      <c r="G5" s="16">
        <f>E3*E5*0.01</f>
        <v>60</v>
      </c>
      <c r="H5" s="13" t="s">
        <v>14</v>
      </c>
      <c r="I5" s="7">
        <v>26</v>
      </c>
      <c r="J5" s="13" t="s">
        <v>61</v>
      </c>
      <c r="K5" s="50">
        <f>G5*I5</f>
        <v>1560</v>
      </c>
    </row>
    <row r="6" s="1" customFormat="1" ht="20" customHeight="1" spans="2:11">
      <c r="B6" s="3"/>
      <c r="C6" s="6" t="s">
        <v>63</v>
      </c>
      <c r="D6" s="6"/>
      <c r="E6" s="14">
        <v>15</v>
      </c>
      <c r="F6" s="15"/>
      <c r="G6" s="13">
        <f>E3*E6*0.01</f>
        <v>150</v>
      </c>
      <c r="H6" s="13" t="s">
        <v>14</v>
      </c>
      <c r="I6" s="7">
        <v>26</v>
      </c>
      <c r="J6" s="13" t="s">
        <v>61</v>
      </c>
      <c r="K6" s="51">
        <f>G6*I6</f>
        <v>3900</v>
      </c>
    </row>
    <row r="7" s="1" customFormat="1" ht="20" customHeight="1" spans="2:11">
      <c r="B7" s="3"/>
      <c r="C7" s="6" t="s">
        <v>16</v>
      </c>
      <c r="D7" s="6"/>
      <c r="E7" s="14">
        <v>3</v>
      </c>
      <c r="F7" s="15"/>
      <c r="G7" s="13">
        <f>E3*E7*0.01</f>
        <v>30</v>
      </c>
      <c r="H7" s="13" t="s">
        <v>14</v>
      </c>
      <c r="I7" s="7">
        <v>2.6</v>
      </c>
      <c r="J7" s="13" t="s">
        <v>61</v>
      </c>
      <c r="K7" s="51">
        <f>G7*I7</f>
        <v>78</v>
      </c>
    </row>
    <row r="8" s="1" customFormat="1" ht="20" customHeight="1" spans="2:11">
      <c r="B8" s="3"/>
      <c r="C8" s="3" t="s">
        <v>17</v>
      </c>
      <c r="D8" s="3"/>
      <c r="E8" s="3"/>
      <c r="F8" s="3"/>
      <c r="G8" s="3"/>
      <c r="H8" s="3"/>
      <c r="I8" s="3"/>
      <c r="J8" s="13" t="s">
        <v>61</v>
      </c>
      <c r="K8" s="52">
        <f>K5+K6+K7</f>
        <v>5538</v>
      </c>
    </row>
    <row r="9" s="1" customFormat="1" ht="10" customHeight="1" spans="2:11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="1" customFormat="1" ht="20" customHeight="1" spans="2:11">
      <c r="B10" s="18" t="s">
        <v>64</v>
      </c>
      <c r="C10" s="6" t="s">
        <v>5</v>
      </c>
      <c r="D10" s="6"/>
      <c r="E10" s="19" t="s">
        <v>19</v>
      </c>
      <c r="F10" s="20"/>
      <c r="G10" s="12" t="s">
        <v>59</v>
      </c>
      <c r="H10" s="13" t="s">
        <v>14</v>
      </c>
      <c r="I10" s="12" t="s">
        <v>60</v>
      </c>
      <c r="J10" s="13"/>
      <c r="K10" s="13"/>
    </row>
    <row r="11" s="1" customFormat="1" ht="20" customHeight="1" spans="2:11">
      <c r="B11" s="21"/>
      <c r="C11" s="6" t="s">
        <v>65</v>
      </c>
      <c r="D11" s="6"/>
      <c r="E11" s="14">
        <v>6</v>
      </c>
      <c r="F11" s="15"/>
      <c r="G11" s="13">
        <f>E3*E11*0.01</f>
        <v>60</v>
      </c>
      <c r="H11" s="13" t="s">
        <v>14</v>
      </c>
      <c r="I11" s="53">
        <v>26</v>
      </c>
      <c r="J11" s="13" t="s">
        <v>61</v>
      </c>
      <c r="K11" s="51">
        <f>G11*I11</f>
        <v>1560</v>
      </c>
    </row>
    <row r="12" s="1" customFormat="1" ht="20" customHeight="1" spans="2:11">
      <c r="B12" s="21"/>
      <c r="C12" s="6" t="s">
        <v>66</v>
      </c>
      <c r="D12" s="6"/>
      <c r="E12" s="14">
        <v>6</v>
      </c>
      <c r="F12" s="15"/>
      <c r="G12" s="13">
        <f>E3*E12*0.01</f>
        <v>60</v>
      </c>
      <c r="H12" s="13" t="s">
        <v>14</v>
      </c>
      <c r="I12" s="53">
        <v>6</v>
      </c>
      <c r="J12" s="13" t="s">
        <v>61</v>
      </c>
      <c r="K12" s="51">
        <f>G12*I12</f>
        <v>360</v>
      </c>
    </row>
    <row r="13" s="1" customFormat="1" ht="20" customHeight="1" spans="2:11">
      <c r="B13" s="21"/>
      <c r="C13" s="6" t="s">
        <v>16</v>
      </c>
      <c r="D13" s="6"/>
      <c r="E13" s="14">
        <v>1.5</v>
      </c>
      <c r="F13" s="15"/>
      <c r="G13" s="13">
        <f>E3*E13*0.01</f>
        <v>15</v>
      </c>
      <c r="H13" s="13" t="s">
        <v>14</v>
      </c>
      <c r="I13" s="53">
        <v>2.6</v>
      </c>
      <c r="J13" s="13" t="s">
        <v>61</v>
      </c>
      <c r="K13" s="51">
        <f>G13*I13</f>
        <v>39</v>
      </c>
    </row>
    <row r="14" s="1" customFormat="1" ht="20" customHeight="1" spans="2:11">
      <c r="B14" s="22"/>
      <c r="C14" s="23" t="s">
        <v>23</v>
      </c>
      <c r="D14" s="24"/>
      <c r="E14" s="24"/>
      <c r="F14" s="24"/>
      <c r="G14" s="24"/>
      <c r="H14" s="24"/>
      <c r="I14" s="54"/>
      <c r="J14" s="13" t="s">
        <v>61</v>
      </c>
      <c r="K14" s="52">
        <f>K11+K12+K13</f>
        <v>1959</v>
      </c>
    </row>
    <row r="15" ht="10" customHeight="1" spans="2:11"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="1" customFormat="1" ht="20" customHeight="1" spans="2:11">
      <c r="B16" s="3" t="s">
        <v>67</v>
      </c>
      <c r="C16" s="25" t="s">
        <v>68</v>
      </c>
      <c r="D16" s="26"/>
      <c r="E16" s="26"/>
      <c r="F16" s="26"/>
      <c r="G16" s="26"/>
      <c r="H16" s="26"/>
      <c r="I16" s="26"/>
      <c r="J16" s="26"/>
      <c r="K16" s="55"/>
    </row>
    <row r="17" s="1" customFormat="1" ht="10" customHeight="1" spans="2:11"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ht="20" customHeight="1" spans="2:11">
      <c r="B18" s="18" t="s">
        <v>69</v>
      </c>
      <c r="C18" s="6" t="s">
        <v>3</v>
      </c>
      <c r="D18" s="6"/>
      <c r="E18" s="6"/>
      <c r="F18" s="6"/>
      <c r="G18" s="6"/>
      <c r="H18" s="13" t="s">
        <v>14</v>
      </c>
      <c r="I18" s="6" t="s">
        <v>27</v>
      </c>
      <c r="J18" s="13" t="s">
        <v>61</v>
      </c>
      <c r="K18" s="56" t="s">
        <v>28</v>
      </c>
    </row>
    <row r="19" ht="20" customHeight="1" spans="2:11">
      <c r="B19" s="22"/>
      <c r="C19" s="27">
        <f>E3</f>
        <v>1000</v>
      </c>
      <c r="D19" s="27"/>
      <c r="E19" s="27"/>
      <c r="F19" s="27"/>
      <c r="G19" s="27"/>
      <c r="H19" s="13" t="s">
        <v>14</v>
      </c>
      <c r="I19" s="57">
        <v>3.6</v>
      </c>
      <c r="J19" s="13" t="s">
        <v>61</v>
      </c>
      <c r="K19" s="52">
        <f>C19*I19</f>
        <v>3600</v>
      </c>
    </row>
    <row r="20" ht="10" customHeight="1" spans="2:11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="1" customFormat="1" ht="20" customHeight="1" spans="2:11">
      <c r="B21" s="18" t="s">
        <v>70</v>
      </c>
      <c r="C21" s="6" t="s">
        <v>29</v>
      </c>
      <c r="D21" s="13" t="s">
        <v>14</v>
      </c>
      <c r="E21" s="6" t="s">
        <v>31</v>
      </c>
      <c r="F21" s="13" t="s">
        <v>71</v>
      </c>
      <c r="G21" s="6" t="s">
        <v>33</v>
      </c>
      <c r="H21" s="13" t="s">
        <v>71</v>
      </c>
      <c r="I21" s="6" t="s">
        <v>34</v>
      </c>
      <c r="J21" s="13" t="s">
        <v>61</v>
      </c>
      <c r="K21" s="56" t="s">
        <v>28</v>
      </c>
    </row>
    <row r="22" s="1" customFormat="1" ht="20" customHeight="1" spans="2:11">
      <c r="B22" s="28"/>
      <c r="C22" s="7">
        <v>8</v>
      </c>
      <c r="D22" s="13" t="s">
        <v>14</v>
      </c>
      <c r="E22" s="29">
        <f>K14</f>
        <v>1959</v>
      </c>
      <c r="F22" s="13" t="s">
        <v>71</v>
      </c>
      <c r="G22" s="29">
        <f>K8</f>
        <v>5538</v>
      </c>
      <c r="H22" s="13" t="s">
        <v>71</v>
      </c>
      <c r="I22" s="29">
        <f>K19</f>
        <v>3600</v>
      </c>
      <c r="J22" s="13" t="s">
        <v>61</v>
      </c>
      <c r="K22" s="52">
        <f>C22*E22+G22+I22</f>
        <v>24810</v>
      </c>
    </row>
    <row r="23" s="1" customFormat="1" ht="12" customHeight="1" spans="2:11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="1" customFormat="1" ht="20" customHeight="1" spans="2:11">
      <c r="B24" s="23" t="s">
        <v>72</v>
      </c>
      <c r="C24" s="24"/>
      <c r="D24" s="24"/>
      <c r="E24" s="24"/>
      <c r="F24" s="24"/>
      <c r="G24" s="24"/>
      <c r="H24" s="24"/>
      <c r="I24" s="24"/>
      <c r="J24" s="24"/>
      <c r="K24" s="54"/>
    </row>
    <row r="25" s="1" customFormat="1" ht="20" customHeight="1" spans="2:11">
      <c r="B25" s="6" t="s">
        <v>73</v>
      </c>
      <c r="C25" s="30" t="s">
        <v>74</v>
      </c>
      <c r="D25" s="15"/>
      <c r="E25" s="6" t="s">
        <v>75</v>
      </c>
      <c r="F25" s="31" t="s">
        <v>76</v>
      </c>
      <c r="G25" s="32"/>
      <c r="H25" s="32"/>
      <c r="I25" s="32"/>
      <c r="J25" s="32"/>
      <c r="K25" s="58"/>
    </row>
    <row r="26" s="1" customFormat="1" ht="33" customHeight="1" spans="2:11">
      <c r="B26" s="6" t="s">
        <v>77</v>
      </c>
      <c r="C26" s="33">
        <v>8.1</v>
      </c>
      <c r="D26" s="34"/>
      <c r="E26" s="13" t="s">
        <v>78</v>
      </c>
      <c r="F26" s="35" t="s">
        <v>79</v>
      </c>
      <c r="G26" s="36"/>
      <c r="H26" s="36"/>
      <c r="I26" s="36"/>
      <c r="J26" s="36"/>
      <c r="K26" s="59"/>
    </row>
    <row r="27" s="1" customFormat="1" ht="20" customHeight="1" spans="2:11">
      <c r="B27" s="6" t="s">
        <v>80</v>
      </c>
      <c r="C27" s="33">
        <v>100</v>
      </c>
      <c r="D27" s="34"/>
      <c r="E27" s="13" t="s">
        <v>41</v>
      </c>
      <c r="F27" s="37"/>
      <c r="G27" s="38"/>
      <c r="H27" s="38"/>
      <c r="I27" s="38"/>
      <c r="J27" s="38"/>
      <c r="K27" s="60"/>
    </row>
    <row r="28" s="1" customFormat="1" ht="20" customHeight="1" spans="2:11">
      <c r="B28" s="6" t="s">
        <v>81</v>
      </c>
      <c r="C28" s="33">
        <v>3.5</v>
      </c>
      <c r="D28" s="34"/>
      <c r="E28" s="13" t="s">
        <v>41</v>
      </c>
      <c r="F28" s="37"/>
      <c r="G28" s="38">
        <v>3.5</v>
      </c>
      <c r="H28" s="38" t="s">
        <v>41</v>
      </c>
      <c r="I28" s="38"/>
      <c r="J28" s="38"/>
      <c r="K28" s="60"/>
    </row>
    <row r="29" s="1" customFormat="1" ht="20" customHeight="1" spans="2:11">
      <c r="B29" s="6" t="s">
        <v>82</v>
      </c>
      <c r="C29" s="33">
        <v>93</v>
      </c>
      <c r="D29" s="34"/>
      <c r="E29" s="13" t="s">
        <v>19</v>
      </c>
      <c r="F29" s="37"/>
      <c r="G29" s="38">
        <v>93</v>
      </c>
      <c r="H29" s="38" t="s">
        <v>44</v>
      </c>
      <c r="I29" s="38"/>
      <c r="J29" s="38"/>
      <c r="K29" s="60"/>
    </row>
    <row r="30" s="1" customFormat="1" ht="20" customHeight="1" spans="2:11">
      <c r="B30" s="6" t="s">
        <v>83</v>
      </c>
      <c r="C30" s="33">
        <v>7</v>
      </c>
      <c r="D30" s="34"/>
      <c r="E30" s="13" t="s">
        <v>19</v>
      </c>
      <c r="F30" s="37"/>
      <c r="G30" s="38">
        <v>7</v>
      </c>
      <c r="H30" s="38" t="s">
        <v>19</v>
      </c>
      <c r="I30" s="38"/>
      <c r="J30" s="38"/>
      <c r="K30" s="60"/>
    </row>
    <row r="31" s="1" customFormat="1" ht="20" customHeight="1" spans="2:11">
      <c r="B31" s="6" t="s">
        <v>84</v>
      </c>
      <c r="C31" s="14">
        <v>1</v>
      </c>
      <c r="D31" s="15"/>
      <c r="E31" s="13" t="s">
        <v>85</v>
      </c>
      <c r="F31" s="37"/>
      <c r="G31" s="38"/>
      <c r="H31" s="38"/>
      <c r="I31" s="38"/>
      <c r="J31" s="38"/>
      <c r="K31" s="60"/>
    </row>
    <row r="32" s="1" customFormat="1" ht="20" customHeight="1" spans="2:11">
      <c r="B32" s="6" t="s">
        <v>86</v>
      </c>
      <c r="C32" s="14">
        <v>8</v>
      </c>
      <c r="D32" s="15"/>
      <c r="E32" s="13" t="s">
        <v>87</v>
      </c>
      <c r="F32" s="37"/>
      <c r="G32" s="38"/>
      <c r="H32" s="38"/>
      <c r="I32" s="38"/>
      <c r="J32" s="38"/>
      <c r="K32" s="60"/>
    </row>
    <row r="33" s="1" customFormat="1" ht="20" customHeight="1" spans="2:11">
      <c r="B33" s="39" t="s">
        <v>88</v>
      </c>
      <c r="C33" s="40">
        <f>(C27*(C22+1)*G5-C28*E3)/(0.0001*C26*C29)</f>
        <v>670383.64529404</v>
      </c>
      <c r="D33" s="41"/>
      <c r="E33" s="13" t="s">
        <v>85</v>
      </c>
      <c r="F33" s="37"/>
      <c r="G33" s="38"/>
      <c r="H33" s="38"/>
      <c r="I33" s="38"/>
      <c r="J33" s="38"/>
      <c r="K33" s="60"/>
    </row>
    <row r="34" s="1" customFormat="1" ht="20" customHeight="1" spans="2:11">
      <c r="B34" s="6" t="s">
        <v>89</v>
      </c>
      <c r="C34" s="40">
        <f>(C27*(C22+1)*G5-C28*E3)/(C31*C32*0.0001*C26*C29)</f>
        <v>83797.955661755</v>
      </c>
      <c r="D34" s="41"/>
      <c r="E34" s="6" t="s">
        <v>49</v>
      </c>
      <c r="F34" s="37"/>
      <c r="G34" s="38"/>
      <c r="H34" s="38"/>
      <c r="I34" s="38"/>
      <c r="J34" s="38"/>
      <c r="K34" s="60"/>
    </row>
    <row r="35" s="1" customFormat="1" ht="20" customHeight="1" spans="2:11">
      <c r="B35" s="39" t="s">
        <v>90</v>
      </c>
      <c r="C35" s="42">
        <f>K22/C33</f>
        <v>0.0370086594059406</v>
      </c>
      <c r="D35" s="43"/>
      <c r="E35" s="6" t="s">
        <v>91</v>
      </c>
      <c r="F35" s="37"/>
      <c r="G35" s="38" t="s">
        <v>52</v>
      </c>
      <c r="H35" s="38"/>
      <c r="I35" s="38" t="s">
        <v>53</v>
      </c>
      <c r="J35" s="38"/>
      <c r="K35" s="60"/>
    </row>
    <row r="36" s="1" customFormat="1" ht="20" customHeight="1" spans="2:11">
      <c r="B36" s="6" t="s">
        <v>92</v>
      </c>
      <c r="C36" s="44">
        <f>K22/C34</f>
        <v>0.296069275247525</v>
      </c>
      <c r="D36" s="45"/>
      <c r="E36" s="6" t="s">
        <v>93</v>
      </c>
      <c r="F36" s="37"/>
      <c r="G36" s="38"/>
      <c r="H36" s="38"/>
      <c r="I36" s="38"/>
      <c r="J36" s="38"/>
      <c r="K36" s="60"/>
    </row>
    <row r="37" ht="20" customHeight="1" spans="2:11">
      <c r="B37" s="46" t="s">
        <v>94</v>
      </c>
      <c r="C37" s="47"/>
      <c r="D37" s="47"/>
      <c r="E37" s="47"/>
      <c r="F37" s="47"/>
      <c r="G37" s="47"/>
      <c r="H37" s="47"/>
      <c r="I37" s="47"/>
      <c r="J37" s="47"/>
      <c r="K37" s="47"/>
    </row>
    <row r="38" ht="20" customHeight="1" spans="2:11">
      <c r="B38" s="35" t="s">
        <v>95</v>
      </c>
      <c r="C38" s="36"/>
      <c r="D38" s="36"/>
      <c r="E38" s="36"/>
      <c r="F38" s="36"/>
      <c r="G38" s="36"/>
      <c r="H38" s="36"/>
      <c r="I38" s="36"/>
      <c r="J38" s="36"/>
      <c r="K38" s="36"/>
    </row>
  </sheetData>
  <mergeCells count="61">
    <mergeCell ref="B1:K1"/>
    <mergeCell ref="B2:K2"/>
    <mergeCell ref="C3:D3"/>
    <mergeCell ref="F3:K3"/>
    <mergeCell ref="C4:D4"/>
    <mergeCell ref="E4:F4"/>
    <mergeCell ref="C5:D5"/>
    <mergeCell ref="E5:F5"/>
    <mergeCell ref="C6:D6"/>
    <mergeCell ref="E6:F6"/>
    <mergeCell ref="C7:D7"/>
    <mergeCell ref="E7:F7"/>
    <mergeCell ref="C8:I8"/>
    <mergeCell ref="B9:K9"/>
    <mergeCell ref="C10:D10"/>
    <mergeCell ref="E10:F10"/>
    <mergeCell ref="C11:D11"/>
    <mergeCell ref="E11:F11"/>
    <mergeCell ref="C12:D12"/>
    <mergeCell ref="E12:F12"/>
    <mergeCell ref="C13:D13"/>
    <mergeCell ref="E13:F13"/>
    <mergeCell ref="C14:I14"/>
    <mergeCell ref="B15:K15"/>
    <mergeCell ref="C16:K16"/>
    <mergeCell ref="B17:K17"/>
    <mergeCell ref="C18:G18"/>
    <mergeCell ref="C19:G19"/>
    <mergeCell ref="B20:K20"/>
    <mergeCell ref="B23:K23"/>
    <mergeCell ref="B24:K24"/>
    <mergeCell ref="C25:D25"/>
    <mergeCell ref="F25:K25"/>
    <mergeCell ref="C26:D26"/>
    <mergeCell ref="F26:K26"/>
    <mergeCell ref="C27:D27"/>
    <mergeCell ref="F27:K27"/>
    <mergeCell ref="C28:D28"/>
    <mergeCell ref="F28:K28"/>
    <mergeCell ref="C29:D29"/>
    <mergeCell ref="F29:K29"/>
    <mergeCell ref="C30:D30"/>
    <mergeCell ref="F30:K30"/>
    <mergeCell ref="C31:D31"/>
    <mergeCell ref="F31:K31"/>
    <mergeCell ref="C32:D32"/>
    <mergeCell ref="F32:K32"/>
    <mergeCell ref="C33:D33"/>
    <mergeCell ref="F33:K33"/>
    <mergeCell ref="C34:D34"/>
    <mergeCell ref="F34:K34"/>
    <mergeCell ref="C35:D35"/>
    <mergeCell ref="F35:K35"/>
    <mergeCell ref="C36:D36"/>
    <mergeCell ref="F36:K36"/>
    <mergeCell ref="B37:K37"/>
    <mergeCell ref="B38:K38"/>
    <mergeCell ref="B3:B8"/>
    <mergeCell ref="B10:B14"/>
    <mergeCell ref="B18:B19"/>
    <mergeCell ref="B21:B22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Oppo_Office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恒享原始版本</vt:lpstr>
      <vt:lpstr>格式调整版本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leoch</dc:creator>
  <cp:lastModifiedBy>程海</cp:lastModifiedBy>
  <cp:revision>0</cp:revision>
  <dcterms:created xsi:type="dcterms:W3CDTF">2025-01-07T08:46:00Z</dcterms:created>
  <dcterms:modified xsi:type="dcterms:W3CDTF">2025-01-17T02:06:39Z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48690F118CEB42028651E741ABB89398_13</vt:lpwstr>
  </property>
  <property fmtid="{D5CDD505-2E9C-101B-9397-08002B2CF9AE}" pid="3" name="KSOProductBuildVer">
    <vt:lpwstr>2052-12.1.0.19770</vt:lpwstr>
  </property>
</Properties>
</file>